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ODELO FOTOCÓPIA" sheetId="1" r:id="rId1"/>
  </sheets>
  <definedNames/>
  <calcPr fullCalcOnLoad="1"/>
</workbook>
</file>

<file path=xl/comments1.xml><?xml version="1.0" encoding="utf-8"?>
<comments xmlns="http://schemas.openxmlformats.org/spreadsheetml/2006/main">
  <authors>
    <author>cont-conceicao</author>
  </authors>
  <commentList>
    <comment ref="W43" authorId="0">
      <text>
        <r>
          <rPr>
            <b/>
            <sz val="9"/>
            <rFont val="Tahoma"/>
            <family val="2"/>
          </rPr>
          <t>cont-conceicao:</t>
        </r>
        <r>
          <rPr>
            <sz val="9"/>
            <rFont val="Tahoma"/>
            <family val="2"/>
          </rPr>
          <t xml:space="preserve">
CONFIRMAR COM LAUDO</t>
        </r>
      </text>
    </comment>
  </commentList>
</comments>
</file>

<file path=xl/sharedStrings.xml><?xml version="1.0" encoding="utf-8"?>
<sst xmlns="http://schemas.openxmlformats.org/spreadsheetml/2006/main" count="201" uniqueCount="135">
  <si>
    <t>ANEXO III DA IN Nº. 02/2008, ATUALIZADO PELA PORTARIA Nº. 07/2011</t>
  </si>
  <si>
    <t>PLANILHA DE CUSTOS E FORMAÇÃO DE PREÇOS</t>
  </si>
  <si>
    <t>Nº Processo</t>
  </si>
  <si>
    <t xml:space="preserve">Licitação Nº </t>
  </si>
  <si>
    <t>A</t>
  </si>
  <si>
    <t xml:space="preserve">Data de apresentação da proposta (dia/mês/ano) </t>
  </si>
  <si>
    <t>B</t>
  </si>
  <si>
    <t xml:space="preserve">Município/UF </t>
  </si>
  <si>
    <t>C</t>
  </si>
  <si>
    <t>Ano Acordo, Convenção ou Sentença Normativa em Dissídio Coletivo</t>
  </si>
  <si>
    <t xml:space="preserve">D </t>
  </si>
  <si>
    <t>Nº de meses de execução contratual</t>
  </si>
  <si>
    <t>Identificação do Serviço</t>
  </si>
  <si>
    <t>Tipo de Serviço</t>
  </si>
  <si>
    <t>Unidade de Medida</t>
  </si>
  <si>
    <t xml:space="preserve"> Quantidade total a contratar (em função da unidade de medida)</t>
  </si>
  <si>
    <t>Anexo III-A – Mão-de-obra</t>
  </si>
  <si>
    <t>Mão de obra vinculada à execução contratual</t>
  </si>
  <si>
    <t>Dados complementares para composição dos custos referente à mão-de-obra</t>
  </si>
  <si>
    <t>Tipo de serviço (mesmo serviço com características distintas)</t>
  </si>
  <si>
    <t xml:space="preserve">Salário Normativo da Categoria Profissional </t>
  </si>
  <si>
    <t>Categoria profissional (vinculada à execução contratual)</t>
  </si>
  <si>
    <t>Data base da categoria (dia/mês/ano)</t>
  </si>
  <si>
    <t xml:space="preserve"> MÓDULO 1 :   COMPOSIÇÃO DA REMUNERAÇÃO</t>
  </si>
  <si>
    <t>Composição da Remuneração</t>
  </si>
  <si>
    <t>%</t>
  </si>
  <si>
    <t>Valor (R$)</t>
  </si>
  <si>
    <t>Salário Base</t>
  </si>
  <si>
    <t>D</t>
  </si>
  <si>
    <t>E</t>
  </si>
  <si>
    <t>F</t>
  </si>
  <si>
    <t>G</t>
  </si>
  <si>
    <t>H</t>
  </si>
  <si>
    <t>Total da Remuneração</t>
  </si>
  <si>
    <t>MÓDULO 2:   BENEFÍCIOS MENSAIS E DIÁRIOS</t>
  </si>
  <si>
    <t xml:space="preserve"> Benefícios Mensais e Diários</t>
  </si>
  <si>
    <t>Outros (especificar)</t>
  </si>
  <si>
    <t>Total de Benefícios mensais e diários</t>
  </si>
  <si>
    <t>MÓDULO 3:   INSUMOS DIVERSOS</t>
  </si>
  <si>
    <t>Insumos Diversos</t>
  </si>
  <si>
    <t>Total de Insumos diversos</t>
  </si>
  <si>
    <t>MÓDULO 4:   ENCARGOS SOCIAIS E TRABALHISTAS</t>
  </si>
  <si>
    <t>Submódulo 4.1 – Encargos previdenciários e FGTS:</t>
  </si>
  <si>
    <t>4.1</t>
  </si>
  <si>
    <t>Encargos previdenciários e FGTS</t>
  </si>
  <si>
    <t>INSS</t>
  </si>
  <si>
    <t>SESI ou SESC</t>
  </si>
  <si>
    <t>SENAI ou SENAC</t>
  </si>
  <si>
    <t>INCRA</t>
  </si>
  <si>
    <t>Salário Educação</t>
  </si>
  <si>
    <t>FGTS</t>
  </si>
  <si>
    <t>SEBRAE</t>
  </si>
  <si>
    <t>Total</t>
  </si>
  <si>
    <t>Submódulo 4.2 – 13º Salário e Adicional de Férias</t>
  </si>
  <si>
    <t>4.2</t>
  </si>
  <si>
    <t>13º Salário e Adicional de Férias</t>
  </si>
  <si>
    <t>Subtotal</t>
  </si>
  <si>
    <t>Incidência do Submódulo 4.1 sobre 13º Salário e Adicional de Férias</t>
  </si>
  <si>
    <t>Submódulo 4.3 - Afastamento Maternidade</t>
  </si>
  <si>
    <t>4.3</t>
  </si>
  <si>
    <t>Afastamento Maternidade:</t>
  </si>
  <si>
    <t>Afastamento maternidade</t>
  </si>
  <si>
    <t>Incidência do submódulo 4.1 sobre afastamento maternidade</t>
  </si>
  <si>
    <t>Submódulo 4.4 -  Provisão para Rescisão</t>
  </si>
  <si>
    <t>4.4</t>
  </si>
  <si>
    <t>Provisão para Rescisão</t>
  </si>
  <si>
    <t>Incidência do FGTS sobre aviso prévio indenizado</t>
  </si>
  <si>
    <t>C1</t>
  </si>
  <si>
    <t>C2</t>
  </si>
  <si>
    <t>Incidência do submódulo 4.1 sobre aviso prévio trabalhado</t>
  </si>
  <si>
    <t>Multa do FGTS e CS do aviso prévio trabalhado</t>
  </si>
  <si>
    <t>Submódulo  4.5  – Custo de Reposição do Profissional Ausente</t>
  </si>
  <si>
    <t>4.5</t>
  </si>
  <si>
    <t>Composição do Custo de Reposição do Profissional Ausente</t>
  </si>
  <si>
    <t>Férias</t>
  </si>
  <si>
    <t xml:space="preserve">Incidência do submódulo 4.1 sobre o Custo de reposição </t>
  </si>
  <si>
    <t>Quadro - resumo – Módulo 4 - Encargos sociais e trabalhistas</t>
  </si>
  <si>
    <t>Módulo 4 - Encargos sociais e trabalhistas</t>
  </si>
  <si>
    <t>Custo de rescisão</t>
  </si>
  <si>
    <t>Custo de reposição do profissional ausente</t>
  </si>
  <si>
    <t>4.6</t>
  </si>
  <si>
    <t xml:space="preserve"> MÓDULO 5 - CUSTOS INDIRETOS, TRIBUTOS E LUCRO</t>
  </si>
  <si>
    <t>Custos Indiretos, Tributos e Lucro</t>
  </si>
  <si>
    <t>Tributos</t>
  </si>
  <si>
    <t>Base para cálculo dos tributos</t>
  </si>
  <si>
    <t>C3</t>
  </si>
  <si>
    <t>C4</t>
  </si>
  <si>
    <t>Anexo III – B - Quadro-resumo do Custo por Empregado</t>
  </si>
  <si>
    <t>Mão-de-obra vinculada à execução contratual (valor por empregado)</t>
  </si>
  <si>
    <t xml:space="preserve">A </t>
  </si>
  <si>
    <t>Módulo 1 – Composição da Remuneração</t>
  </si>
  <si>
    <t>Módulo 2 – Benefícios Mensais e Diários</t>
  </si>
  <si>
    <t>Módulo 3 – Insumos Diversos (uniformes, materiais, equipamentos e outros)</t>
  </si>
  <si>
    <t>Módulo 4 – Encargos Sociais e Trabalhistas</t>
  </si>
  <si>
    <t>Subtotal (A + B +C+ D)</t>
  </si>
  <si>
    <t>Módulo 5 – Custos indiretos, tributos e lucro</t>
  </si>
  <si>
    <t>Valor total por empregado</t>
  </si>
  <si>
    <t>Valor Global da Proposta</t>
  </si>
  <si>
    <t>Descrição</t>
  </si>
  <si>
    <t xml:space="preserve">Total da Remuneração </t>
  </si>
  <si>
    <t>Auxílio alimentação - Convenção</t>
  </si>
  <si>
    <t xml:space="preserve"> ISS</t>
  </si>
  <si>
    <t>Desconto legal sobre transporte (máximo de 6% do salário base)</t>
  </si>
  <si>
    <t>PIS - conforme previsto no artigo 2º da Lei nº 10.637/02</t>
  </si>
  <si>
    <t>COFINS - conforme Art.2º da Lei 10.833, de 29 de dezembro de 2003</t>
  </si>
  <si>
    <t>Anexo II-A - Quadro - demonstrativo - VALOR GLOBAL DA PROPOSTA</t>
  </si>
  <si>
    <t>Afastamento maternidade - Cálculo: 4 (meses/licença) / 12 (meses) X 11,11% (férias s/ licença) X % de ocorrência (2%))</t>
  </si>
  <si>
    <t>13 º Salário - Cálculo (1/12*100)</t>
  </si>
  <si>
    <t>Adicional de Férias - Cálculo (1/3/12*100)</t>
  </si>
  <si>
    <t>Aviso prévio indenizado (Estimativa de 5% dos funcionários demitidos conforme manual do MPOG) - Cálculo ((1/12)*0,05)*100=0,42% Conforme fórmula da fl. 24 do MANUAL DE ORIENTAÇÃO PARA PREENCHIMENTO DA PLANILHA DE CUSTO E FORMAÇÃO DE PREÇOS do MPOG</t>
  </si>
  <si>
    <t xml:space="preserve">Multa do FGTS e Contribuição Social sobre aviso prévio indenizado </t>
  </si>
  <si>
    <t>Ausência por doença - Cálculo (5,96/30)/12*100 - Conforme Manual do MPOG</t>
  </si>
  <si>
    <t>Aviso prévio trabalhado - Cálculo ((7/30)/12)*0,02*100=0,04% - Conforme Manual de Orientação para Preenchimento da Planilha do MPOG</t>
  </si>
  <si>
    <t>Licença paternidade - Cálculo ((5/30)/12)*0,015*100 - Conforme Manual do MPOG</t>
  </si>
  <si>
    <t>Ausências legais - Cálculo (2,96/30)x1/12 - Conforme TCU Acórdão 1753/2008 - Plenário</t>
  </si>
  <si>
    <t>Ausência por Acidente de trabalho - Cálculo ((15/30)/12)*0,0078*100 - Conforme Manual do MPOG</t>
  </si>
  <si>
    <t>Custos Indiretos (Estimativa de 3% )</t>
  </si>
  <si>
    <t>Lucro (Estimativa de 6,79% )</t>
  </si>
  <si>
    <t>Quantidade</t>
  </si>
  <si>
    <t>Valor Unitário Mensal (R$)</t>
  </si>
  <si>
    <t>Valor Total Mensal</t>
  </si>
  <si>
    <t>Seguro acidente do trabalho (RAT X FAT) = RAT (1% - Fotocópias- código 8219-9/01 do Anexo V do Decreto nº 3.048/1999 / FAT (2% - Valor máximo, conforme Decreto nº 6.957/2009). Obs: O licitante deverá preencher o valor do seu FAP, a ser comprovado no envio de sua proposta adequada ao lance vencedor, mediante apresentação da GFIP ou outro documento apto a fazê-lo.</t>
  </si>
  <si>
    <t>Valor proposto pela execução do serviço</t>
  </si>
  <si>
    <t>Inslubridade/Periculosidade</t>
  </si>
  <si>
    <t xml:space="preserve"> </t>
  </si>
  <si>
    <t xml:space="preserve">Pregão Eletrônico </t>
  </si>
  <si>
    <t>Dia         às            h (horário de Brasília)</t>
  </si>
  <si>
    <t xml:space="preserve">Uniformes e EPI </t>
  </si>
  <si>
    <t>ASCENSORISTA</t>
  </si>
  <si>
    <t>Valor global da proposta (valor mensal do serviço X 12 meses do contrato)</t>
  </si>
  <si>
    <t>Terceirização de Atividades Técnicas Administrativas e Operacionais</t>
  </si>
  <si>
    <t>Posto</t>
  </si>
  <si>
    <t>Assistencia Familiar Social Sindical</t>
  </si>
  <si>
    <t xml:space="preserve">Contratação de empresa para prestação dos serviços </t>
  </si>
  <si>
    <t xml:space="preserve">Vale Transporte 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</si>
</sst>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&quot;R$&quot;\ #,##0.00"/>
    <numFmt numFmtId="174" formatCode="0.000000"/>
    <numFmt numFmtId="175" formatCode="0.0000000"/>
    <numFmt numFmtId="176" formatCode="0.00000000"/>
    <numFmt numFmtId="177" formatCode="&quot;R$ &quot;#,##0.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name val="Calibri"/>
      <family val="2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6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 wrapText="1"/>
    </xf>
    <xf numFmtId="172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172" fontId="5" fillId="0" borderId="0" xfId="0" applyNumberFormat="1" applyFont="1" applyAlignment="1">
      <alignment/>
    </xf>
    <xf numFmtId="172" fontId="2" fillId="33" borderId="12" xfId="0" applyNumberFormat="1" applyFont="1" applyFill="1" applyBorder="1" applyAlignment="1">
      <alignment horizontal="center"/>
    </xf>
    <xf numFmtId="172" fontId="5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73" fontId="3" fillId="0" borderId="12" xfId="0" applyNumberFormat="1" applyFont="1" applyBorder="1" applyAlignment="1">
      <alignment horizontal="center"/>
    </xf>
    <xf numFmtId="173" fontId="2" fillId="33" borderId="12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172" fontId="2" fillId="0" borderId="15" xfId="0" applyNumberFormat="1" applyFont="1" applyBorder="1" applyAlignment="1">
      <alignment horizontal="center"/>
    </xf>
    <xf numFmtId="0" fontId="5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172" fontId="3" fillId="34" borderId="1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72" fontId="3" fillId="0" borderId="12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172" fontId="3" fillId="0" borderId="10" xfId="0" applyNumberFormat="1" applyFont="1" applyFill="1" applyBorder="1" applyAlignment="1">
      <alignment horizontal="center"/>
    </xf>
    <xf numFmtId="172" fontId="3" fillId="0" borderId="16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72" fontId="3" fillId="0" borderId="17" xfId="0" applyNumberFormat="1" applyFont="1" applyBorder="1" applyAlignment="1">
      <alignment horizontal="center"/>
    </xf>
    <xf numFmtId="0" fontId="3" fillId="35" borderId="17" xfId="0" applyFont="1" applyFill="1" applyBorder="1" applyAlignment="1">
      <alignment horizontal="center" vertical="center" wrapText="1"/>
    </xf>
    <xf numFmtId="172" fontId="43" fillId="35" borderId="18" xfId="0" applyNumberFormat="1" applyFont="1" applyFill="1" applyBorder="1" applyAlignment="1">
      <alignment horizontal="center"/>
    </xf>
    <xf numFmtId="173" fontId="3" fillId="0" borderId="12" xfId="0" applyNumberFormat="1" applyFont="1" applyFill="1" applyBorder="1" applyAlignment="1">
      <alignment horizontal="center"/>
    </xf>
    <xf numFmtId="173" fontId="3" fillId="0" borderId="12" xfId="0" applyNumberFormat="1" applyFont="1" applyFill="1" applyBorder="1" applyAlignment="1">
      <alignment horizontal="center" vertical="center"/>
    </xf>
    <xf numFmtId="173" fontId="3" fillId="0" borderId="12" xfId="0" applyNumberFormat="1" applyFont="1" applyBorder="1" applyAlignment="1">
      <alignment horizontal="center" vertical="center"/>
    </xf>
    <xf numFmtId="173" fontId="2" fillId="0" borderId="12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 vertical="center" wrapText="1"/>
    </xf>
    <xf numFmtId="172" fontId="2" fillId="35" borderId="10" xfId="0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5" fillId="34" borderId="10" xfId="0" applyFont="1" applyFill="1" applyBorder="1" applyAlignment="1">
      <alignment horizontal="center" vertical="center" wrapText="1"/>
    </xf>
    <xf numFmtId="172" fontId="5" fillId="34" borderId="12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72" fontId="5" fillId="0" borderId="12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9" xfId="0" applyFont="1" applyBorder="1" applyAlignment="1">
      <alignment/>
    </xf>
    <xf numFmtId="0" fontId="44" fillId="0" borderId="19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2" fillId="0" borderId="1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14" fontId="4" fillId="0" borderId="12" xfId="0" applyNumberFormat="1" applyFont="1" applyBorder="1" applyAlignment="1">
      <alignment horizontal="center"/>
    </xf>
    <xf numFmtId="14" fontId="4" fillId="0" borderId="18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center"/>
    </xf>
    <xf numFmtId="14" fontId="5" fillId="0" borderId="18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0" fontId="3" fillId="0" borderId="12" xfId="0" applyNumberFormat="1" applyFont="1" applyBorder="1" applyAlignment="1">
      <alignment horizontal="center" vertical="center" wrapText="1"/>
    </xf>
    <xf numFmtId="10" fontId="3" fillId="0" borderId="18" xfId="0" applyNumberFormat="1" applyFont="1" applyBorder="1" applyAlignment="1">
      <alignment horizontal="center" vertical="center" wrapText="1"/>
    </xf>
    <xf numFmtId="10" fontId="3" fillId="0" borderId="15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5" fillId="0" borderId="12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left" vertical="center" wrapText="1"/>
    </xf>
    <xf numFmtId="0" fontId="3" fillId="34" borderId="12" xfId="0" applyFont="1" applyFill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/>
    </xf>
    <xf numFmtId="0" fontId="2" fillId="33" borderId="15" xfId="0" applyFont="1" applyFill="1" applyBorder="1" applyAlignment="1">
      <alignment horizontal="center"/>
    </xf>
    <xf numFmtId="9" fontId="3" fillId="0" borderId="12" xfId="0" applyNumberFormat="1" applyFont="1" applyBorder="1" applyAlignment="1">
      <alignment horizontal="center"/>
    </xf>
    <xf numFmtId="10" fontId="3" fillId="0" borderId="12" xfId="0" applyNumberFormat="1" applyFont="1" applyBorder="1" applyAlignment="1">
      <alignment horizontal="center"/>
    </xf>
    <xf numFmtId="0" fontId="5" fillId="34" borderId="12" xfId="0" applyFont="1" applyFill="1" applyBorder="1" applyAlignment="1">
      <alignment horizontal="left" vertical="center" wrapText="1"/>
    </xf>
    <xf numFmtId="0" fontId="5" fillId="34" borderId="18" xfId="0" applyFont="1" applyFill="1" applyBorder="1" applyAlignment="1">
      <alignment horizontal="left" vertical="center" wrapText="1"/>
    </xf>
    <xf numFmtId="0" fontId="5" fillId="34" borderId="15" xfId="0" applyFont="1" applyFill="1" applyBorder="1" applyAlignment="1">
      <alignment horizontal="left" vertical="center" wrapText="1"/>
    </xf>
    <xf numFmtId="9" fontId="5" fillId="34" borderId="12" xfId="0" applyNumberFormat="1" applyFont="1" applyFill="1" applyBorder="1" applyAlignment="1">
      <alignment horizontal="center" vertical="center"/>
    </xf>
    <xf numFmtId="0" fontId="26" fillId="34" borderId="18" xfId="0" applyFont="1" applyFill="1" applyBorder="1" applyAlignment="1">
      <alignment horizontal="center" vertical="center"/>
    </xf>
    <xf numFmtId="0" fontId="26" fillId="34" borderId="15" xfId="0" applyFont="1" applyFill="1" applyBorder="1" applyAlignment="1">
      <alignment horizontal="center" vertical="center"/>
    </xf>
    <xf numFmtId="10" fontId="2" fillId="33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10" fontId="3" fillId="0" borderId="12" xfId="0" applyNumberFormat="1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0" fontId="2" fillId="0" borderId="18" xfId="0" applyNumberFormat="1" applyFont="1" applyBorder="1" applyAlignment="1">
      <alignment horizontal="center" vertical="center" wrapText="1"/>
    </xf>
    <xf numFmtId="10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10" fontId="6" fillId="0" borderId="12" xfId="0" applyNumberFormat="1" applyFont="1" applyFill="1" applyBorder="1" applyAlignment="1">
      <alignment horizontal="center" vertical="center"/>
    </xf>
    <xf numFmtId="10" fontId="6" fillId="0" borderId="18" xfId="0" applyNumberFormat="1" applyFont="1" applyFill="1" applyBorder="1" applyAlignment="1">
      <alignment horizontal="center" vertical="center"/>
    </xf>
    <xf numFmtId="10" fontId="6" fillId="0" borderId="15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10" fontId="2" fillId="0" borderId="12" xfId="0" applyNumberFormat="1" applyFont="1" applyFill="1" applyBorder="1" applyAlignment="1">
      <alignment horizontal="center"/>
    </xf>
    <xf numFmtId="10" fontId="2" fillId="0" borderId="18" xfId="0" applyNumberFormat="1" applyFont="1" applyFill="1" applyBorder="1" applyAlignment="1">
      <alignment horizontal="center"/>
    </xf>
    <xf numFmtId="10" fontId="2" fillId="0" borderId="15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10" fontId="3" fillId="0" borderId="12" xfId="0" applyNumberFormat="1" applyFont="1" applyFill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10" fontId="3" fillId="0" borderId="15" xfId="0" applyNumberFormat="1" applyFont="1" applyFill="1" applyBorder="1" applyAlignment="1">
      <alignment horizontal="center"/>
    </xf>
    <xf numFmtId="10" fontId="3" fillId="0" borderId="18" xfId="0" applyNumberFormat="1" applyFont="1" applyBorder="1" applyAlignment="1">
      <alignment horizontal="center"/>
    </xf>
    <xf numFmtId="10" fontId="3" fillId="0" borderId="15" xfId="0" applyNumberFormat="1" applyFont="1" applyBorder="1" applyAlignment="1">
      <alignment horizontal="center"/>
    </xf>
    <xf numFmtId="0" fontId="2" fillId="35" borderId="12" xfId="0" applyFont="1" applyFill="1" applyBorder="1" applyAlignment="1">
      <alignment horizontal="left" vertical="center" wrapText="1"/>
    </xf>
    <xf numFmtId="0" fontId="0" fillId="35" borderId="18" xfId="0" applyFill="1" applyBorder="1" applyAlignment="1">
      <alignment horizontal="left" vertical="center" wrapText="1"/>
    </xf>
    <xf numFmtId="2" fontId="2" fillId="0" borderId="0" xfId="0" applyNumberFormat="1" applyFont="1" applyBorder="1" applyAlignment="1">
      <alignment/>
    </xf>
    <xf numFmtId="0" fontId="5" fillId="0" borderId="18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172" fontId="45" fillId="35" borderId="10" xfId="0" applyNumberFormat="1" applyFont="1" applyFill="1" applyBorder="1" applyAlignment="1">
      <alignment horizontal="center"/>
    </xf>
    <xf numFmtId="0" fontId="45" fillId="35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left" vertical="center" wrapText="1"/>
    </xf>
    <xf numFmtId="0" fontId="0" fillId="35" borderId="10" xfId="0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3"/>
  <sheetViews>
    <sheetView tabSelected="1" zoomScale="75" zoomScaleNormal="75" zoomScalePageLayoutView="0" workbookViewId="0" topLeftCell="A115">
      <selection activeCell="Z122" sqref="Z122"/>
    </sheetView>
  </sheetViews>
  <sheetFormatPr defaultColWidth="9.140625" defaultRowHeight="15"/>
  <cols>
    <col min="1" max="1" width="19.28125" style="1" customWidth="1"/>
    <col min="2" max="3" width="3.28125" style="1" customWidth="1"/>
    <col min="4" max="4" width="3.57421875" style="1" customWidth="1"/>
    <col min="5" max="5" width="2.8515625" style="1" customWidth="1"/>
    <col min="6" max="6" width="3.28125" style="1" customWidth="1"/>
    <col min="7" max="7" width="6.8515625" style="1" customWidth="1"/>
    <col min="8" max="8" width="3.00390625" style="1" customWidth="1"/>
    <col min="9" max="9" width="2.140625" style="1" customWidth="1"/>
    <col min="10" max="10" width="2.28125" style="1" customWidth="1"/>
    <col min="11" max="11" width="2.140625" style="1" customWidth="1"/>
    <col min="12" max="12" width="4.7109375" style="1" customWidth="1"/>
    <col min="13" max="13" width="3.140625" style="1" customWidth="1"/>
    <col min="14" max="14" width="2.7109375" style="1" customWidth="1"/>
    <col min="15" max="15" width="9.8515625" style="1" customWidth="1"/>
    <col min="16" max="21" width="9.140625" style="1" customWidth="1"/>
    <col min="22" max="22" width="18.140625" style="1" customWidth="1"/>
    <col min="23" max="16384" width="9.140625" style="1" customWidth="1"/>
  </cols>
  <sheetData>
    <row r="1" spans="1:22" ht="15.7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</row>
    <row r="2" spans="1:22" ht="15.7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</row>
    <row r="3" spans="1:22" ht="15.75">
      <c r="A3" s="55" t="s">
        <v>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</row>
    <row r="4" spans="1:22" ht="15.75">
      <c r="A4" s="56" t="s">
        <v>2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8"/>
      <c r="N4" s="59" t="s">
        <v>124</v>
      </c>
      <c r="O4" s="60"/>
      <c r="P4" s="60"/>
      <c r="Q4" s="60"/>
      <c r="R4" s="60"/>
      <c r="S4" s="60"/>
      <c r="T4" s="60"/>
      <c r="U4" s="60"/>
      <c r="V4" s="60"/>
    </row>
    <row r="5" spans="1:22" ht="15.75">
      <c r="A5" s="56" t="s">
        <v>3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8"/>
      <c r="N5" s="59" t="s">
        <v>125</v>
      </c>
      <c r="O5" s="60"/>
      <c r="P5" s="60"/>
      <c r="Q5" s="60"/>
      <c r="R5" s="60"/>
      <c r="S5" s="60"/>
      <c r="T5" s="60"/>
      <c r="U5" s="60"/>
      <c r="V5" s="60"/>
    </row>
    <row r="6" spans="1:13" ht="15.75">
      <c r="A6" s="51" t="s">
        <v>126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</row>
    <row r="7" ht="15.75"/>
    <row r="8" spans="1:22" ht="15.75">
      <c r="A8" s="53" t="s">
        <v>133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</row>
    <row r="9" spans="1:22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ht="15.75">
      <c r="A10" s="3" t="s">
        <v>4</v>
      </c>
      <c r="B10" s="56" t="s">
        <v>5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2"/>
      <c r="Q10" s="63"/>
      <c r="R10" s="64"/>
      <c r="S10" s="64"/>
      <c r="T10" s="64"/>
      <c r="U10" s="64"/>
      <c r="V10" s="64"/>
    </row>
    <row r="11" spans="1:22" ht="15.75">
      <c r="A11" s="3" t="s">
        <v>6</v>
      </c>
      <c r="B11" s="56" t="s">
        <v>7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2"/>
      <c r="Q11" s="65"/>
      <c r="R11" s="66"/>
      <c r="S11" s="66"/>
      <c r="T11" s="66"/>
      <c r="U11" s="66"/>
      <c r="V11" s="66"/>
    </row>
    <row r="12" spans="1:22" ht="15.75">
      <c r="A12" s="3" t="s">
        <v>8</v>
      </c>
      <c r="B12" s="56" t="s">
        <v>9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2"/>
      <c r="Q12" s="65"/>
      <c r="R12" s="66"/>
      <c r="S12" s="66"/>
      <c r="T12" s="66"/>
      <c r="U12" s="66"/>
      <c r="V12" s="66"/>
    </row>
    <row r="13" spans="1:22" ht="15.75">
      <c r="A13" s="3" t="s">
        <v>10</v>
      </c>
      <c r="B13" s="56" t="s">
        <v>11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2"/>
      <c r="Q13" s="65">
        <v>12</v>
      </c>
      <c r="R13" s="66"/>
      <c r="S13" s="66"/>
      <c r="T13" s="66"/>
      <c r="U13" s="66"/>
      <c r="V13" s="66"/>
    </row>
    <row r="14" ht="15.75"/>
    <row r="15" spans="1:22" ht="15.75">
      <c r="A15" s="54" t="s">
        <v>12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</row>
    <row r="16" spans="1:22" ht="15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ht="15.75">
      <c r="A17" s="67" t="s">
        <v>13</v>
      </c>
      <c r="B17" s="68"/>
      <c r="C17" s="68"/>
      <c r="D17" s="68"/>
      <c r="E17" s="68"/>
      <c r="F17" s="69"/>
      <c r="G17" s="67" t="s">
        <v>14</v>
      </c>
      <c r="H17" s="68"/>
      <c r="I17" s="68"/>
      <c r="J17" s="68"/>
      <c r="K17" s="68"/>
      <c r="L17" s="69"/>
      <c r="M17" s="67" t="s">
        <v>15</v>
      </c>
      <c r="N17" s="68"/>
      <c r="O17" s="68"/>
      <c r="P17" s="68"/>
      <c r="Q17" s="68"/>
      <c r="R17" s="68"/>
      <c r="S17" s="68"/>
      <c r="T17" s="68"/>
      <c r="U17" s="68"/>
      <c r="V17" s="68"/>
    </row>
    <row r="18" spans="1:22" s="45" customFormat="1" ht="109.5" customHeight="1">
      <c r="A18" s="70" t="s">
        <v>130</v>
      </c>
      <c r="B18" s="71"/>
      <c r="C18" s="71"/>
      <c r="D18" s="71"/>
      <c r="E18" s="71"/>
      <c r="F18" s="72"/>
      <c r="G18" s="73" t="s">
        <v>131</v>
      </c>
      <c r="H18" s="74"/>
      <c r="I18" s="74"/>
      <c r="J18" s="74"/>
      <c r="K18" s="74"/>
      <c r="L18" s="75"/>
      <c r="M18" s="73">
        <v>7</v>
      </c>
      <c r="N18" s="74"/>
      <c r="O18" s="74"/>
      <c r="P18" s="74"/>
      <c r="Q18" s="74"/>
      <c r="R18" s="74"/>
      <c r="S18" s="74"/>
      <c r="T18" s="74"/>
      <c r="U18" s="74"/>
      <c r="V18" s="74"/>
    </row>
    <row r="19" ht="15.75"/>
    <row r="20" spans="1:22" ht="15.75">
      <c r="A20" s="53" t="s">
        <v>16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</row>
    <row r="21" spans="1:25" ht="15.75">
      <c r="A21" s="53" t="s">
        <v>17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"/>
      <c r="X21" s="5"/>
      <c r="Y21" s="5"/>
    </row>
    <row r="22" spans="23:25" ht="15.75">
      <c r="W22" s="5"/>
      <c r="X22" s="5"/>
      <c r="Y22" s="5"/>
    </row>
    <row r="23" spans="1:25" ht="15.75">
      <c r="A23" s="76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5"/>
      <c r="X23" s="5"/>
      <c r="Y23" s="5"/>
    </row>
    <row r="24" spans="1:25" ht="15.75">
      <c r="A24" s="3">
        <v>1</v>
      </c>
      <c r="B24" s="56" t="s">
        <v>19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2"/>
      <c r="Q24" s="65"/>
      <c r="R24" s="66"/>
      <c r="S24" s="66"/>
      <c r="T24" s="66"/>
      <c r="U24" s="66"/>
      <c r="V24" s="66"/>
      <c r="W24" s="5"/>
      <c r="X24" s="5"/>
      <c r="Y24" s="5"/>
    </row>
    <row r="25" spans="1:25" ht="15.75">
      <c r="A25" s="3">
        <v>2</v>
      </c>
      <c r="B25" s="56" t="s">
        <v>20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2"/>
      <c r="Q25" s="78">
        <v>865</v>
      </c>
      <c r="R25" s="79"/>
      <c r="S25" s="79"/>
      <c r="T25" s="79"/>
      <c r="U25" s="79"/>
      <c r="V25" s="79"/>
      <c r="W25" s="5"/>
      <c r="X25" s="5"/>
      <c r="Y25" s="5"/>
    </row>
    <row r="26" spans="1:25" ht="15.75">
      <c r="A26" s="3">
        <v>3</v>
      </c>
      <c r="B26" s="56" t="s">
        <v>21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2"/>
      <c r="Q26" s="65" t="s">
        <v>128</v>
      </c>
      <c r="R26" s="66"/>
      <c r="S26" s="66"/>
      <c r="T26" s="66"/>
      <c r="U26" s="66"/>
      <c r="V26" s="66"/>
      <c r="W26" s="5"/>
      <c r="X26" s="5"/>
      <c r="Y26" s="5"/>
    </row>
    <row r="27" spans="1:25" ht="15.75">
      <c r="A27" s="3">
        <v>4</v>
      </c>
      <c r="B27" s="56" t="s">
        <v>22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2"/>
      <c r="Q27" s="80"/>
      <c r="R27" s="81"/>
      <c r="S27" s="81"/>
      <c r="T27" s="81"/>
      <c r="U27" s="81"/>
      <c r="V27" s="81"/>
      <c r="W27" s="5"/>
      <c r="X27" s="5"/>
      <c r="Y27" s="5"/>
    </row>
    <row r="28" spans="23:25" ht="15.75">
      <c r="W28" s="5"/>
      <c r="X28" s="5"/>
      <c r="Y28" s="5"/>
    </row>
    <row r="29" spans="1:25" ht="15.75">
      <c r="A29" s="54" t="s">
        <v>23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"/>
      <c r="X29" s="5"/>
      <c r="Y29" s="5"/>
    </row>
    <row r="30" spans="1:25" ht="15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5"/>
      <c r="X30" s="5"/>
      <c r="Y30" s="5"/>
    </row>
    <row r="31" spans="1:25" ht="15.75">
      <c r="A31" s="7">
        <v>1</v>
      </c>
      <c r="B31" s="67" t="s">
        <v>24</v>
      </c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9"/>
      <c r="Q31" s="76" t="s">
        <v>25</v>
      </c>
      <c r="R31" s="82"/>
      <c r="S31" s="82"/>
      <c r="T31" s="82"/>
      <c r="U31" s="83"/>
      <c r="V31" s="9" t="s">
        <v>26</v>
      </c>
      <c r="W31" s="5"/>
      <c r="X31" s="5"/>
      <c r="Y31" s="5"/>
    </row>
    <row r="32" spans="1:25" ht="15.75">
      <c r="A32" s="3" t="s">
        <v>4</v>
      </c>
      <c r="B32" s="56" t="s">
        <v>27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2"/>
      <c r="Q32" s="84"/>
      <c r="R32" s="85"/>
      <c r="S32" s="85"/>
      <c r="T32" s="85"/>
      <c r="U32" s="86"/>
      <c r="V32" s="10">
        <v>865</v>
      </c>
      <c r="W32" s="5"/>
      <c r="X32" s="5"/>
      <c r="Y32" s="5"/>
    </row>
    <row r="33" spans="1:25" ht="15.75">
      <c r="A33" s="37"/>
      <c r="B33" s="87" t="s">
        <v>33</v>
      </c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38">
        <f>V32</f>
        <v>865</v>
      </c>
      <c r="W33" s="5"/>
      <c r="X33" s="5"/>
      <c r="Y33" s="5"/>
    </row>
    <row r="34" spans="1:25" ht="15.75">
      <c r="A34" s="35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2"/>
      <c r="Q34" s="89"/>
      <c r="R34" s="90"/>
      <c r="S34" s="90"/>
      <c r="T34" s="90"/>
      <c r="U34" s="91"/>
      <c r="V34" s="36"/>
      <c r="W34" s="5"/>
      <c r="X34" s="5"/>
      <c r="Y34" s="5"/>
    </row>
    <row r="35" spans="1:25" ht="15.75">
      <c r="A35" s="11"/>
      <c r="B35" s="92" t="s">
        <v>99</v>
      </c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22">
        <f>V33+V34</f>
        <v>865</v>
      </c>
      <c r="W35" s="5"/>
      <c r="X35" s="5"/>
      <c r="Y35" s="5"/>
    </row>
    <row r="36" spans="2:25" ht="15.7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3"/>
      <c r="W36" s="5"/>
      <c r="X36" s="5"/>
      <c r="Y36" s="5"/>
    </row>
    <row r="37" spans="1:25" ht="15.75">
      <c r="A37" s="53" t="s">
        <v>34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"/>
      <c r="X37" s="5"/>
      <c r="Y37" s="5"/>
    </row>
    <row r="38" spans="23:25" ht="15.75">
      <c r="W38" s="5"/>
      <c r="X38" s="5"/>
      <c r="Y38" s="5"/>
    </row>
    <row r="39" spans="1:25" ht="15.75">
      <c r="A39" s="7">
        <v>2</v>
      </c>
      <c r="B39" s="67" t="s">
        <v>35</v>
      </c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9"/>
      <c r="V39" s="9" t="s">
        <v>26</v>
      </c>
      <c r="W39" s="5"/>
      <c r="X39" s="5"/>
      <c r="Y39" s="5"/>
    </row>
    <row r="40" spans="1:25" s="24" customFormat="1" ht="39" customHeight="1">
      <c r="A40" s="25" t="s">
        <v>4</v>
      </c>
      <c r="B40" s="97" t="s">
        <v>134</v>
      </c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9"/>
      <c r="V40" s="26">
        <v>190.1</v>
      </c>
      <c r="W40" s="23"/>
      <c r="X40" s="23"/>
      <c r="Y40" s="23"/>
    </row>
    <row r="41" spans="1:25" s="24" customFormat="1" ht="15.75">
      <c r="A41" s="25" t="s">
        <v>6</v>
      </c>
      <c r="B41" s="97" t="s">
        <v>102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8"/>
      <c r="V41" s="26">
        <v>0</v>
      </c>
      <c r="W41" s="23"/>
      <c r="X41" s="23"/>
      <c r="Y41" s="23"/>
    </row>
    <row r="42" spans="1:25" ht="15.75">
      <c r="A42" s="3" t="s">
        <v>8</v>
      </c>
      <c r="B42" s="56" t="s">
        <v>100</v>
      </c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2"/>
      <c r="V42" s="10">
        <v>257.4</v>
      </c>
      <c r="W42" s="5"/>
      <c r="X42" s="5"/>
      <c r="Y42" s="5"/>
    </row>
    <row r="43" spans="1:22" s="5" customFormat="1" ht="15.75">
      <c r="A43" s="50" t="s">
        <v>28</v>
      </c>
      <c r="B43" s="94" t="s">
        <v>123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6"/>
      <c r="V43" s="16">
        <v>0</v>
      </c>
    </row>
    <row r="44" spans="1:25" ht="15.75">
      <c r="A44" s="3" t="s">
        <v>29</v>
      </c>
      <c r="B44" s="56" t="s">
        <v>132</v>
      </c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2"/>
      <c r="V44" s="10">
        <v>3.65</v>
      </c>
      <c r="W44" s="14"/>
      <c r="X44" s="5"/>
      <c r="Y44" s="5"/>
    </row>
    <row r="45" spans="1:25" ht="15.75">
      <c r="A45" s="67" t="s">
        <v>37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9"/>
      <c r="V45" s="15">
        <f>SUM(V40:V44)</f>
        <v>451.15</v>
      </c>
      <c r="W45" s="5"/>
      <c r="X45" s="5"/>
      <c r="Y45" s="5"/>
    </row>
    <row r="46" spans="23:25" ht="15.75">
      <c r="W46" s="5"/>
      <c r="X46" s="5"/>
      <c r="Y46" s="5"/>
    </row>
    <row r="47" spans="1:25" ht="15.75">
      <c r="A47" s="53" t="s">
        <v>38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"/>
      <c r="X47" s="5"/>
      <c r="Y47" s="5"/>
    </row>
    <row r="48" spans="23:25" ht="15.75">
      <c r="W48" s="5"/>
      <c r="X48" s="5"/>
      <c r="Y48" s="5"/>
    </row>
    <row r="49" spans="1:25" ht="15.75">
      <c r="A49" s="7">
        <v>3</v>
      </c>
      <c r="B49" s="67" t="s">
        <v>39</v>
      </c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9"/>
      <c r="V49" s="9" t="s">
        <v>26</v>
      </c>
      <c r="W49" s="5"/>
      <c r="X49" s="5"/>
      <c r="Y49" s="5"/>
    </row>
    <row r="50" spans="1:22" s="23" customFormat="1" ht="15.75">
      <c r="A50" s="46" t="s">
        <v>4</v>
      </c>
      <c r="B50" s="94" t="s">
        <v>127</v>
      </c>
      <c r="C50" s="155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6"/>
      <c r="V50" s="16">
        <v>36.5</v>
      </c>
    </row>
    <row r="51" spans="1:22" s="23" customFormat="1" ht="15.75">
      <c r="A51" s="46" t="s">
        <v>6</v>
      </c>
      <c r="B51" s="104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6"/>
      <c r="V51" s="16"/>
    </row>
    <row r="52" spans="1:22" s="23" customFormat="1" ht="15.75">
      <c r="A52" s="46" t="s">
        <v>8</v>
      </c>
      <c r="V52" s="16"/>
    </row>
    <row r="53" spans="1:22" s="23" customFormat="1" ht="15.75">
      <c r="A53" s="46" t="s">
        <v>28</v>
      </c>
      <c r="B53" s="104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6"/>
      <c r="V53" s="16"/>
    </row>
    <row r="54" spans="1:22" s="23" customFormat="1" ht="15.75">
      <c r="A54" s="46" t="s">
        <v>29</v>
      </c>
      <c r="B54" s="104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6"/>
      <c r="V54" s="16"/>
    </row>
    <row r="55" spans="1:25" ht="15.75">
      <c r="A55" s="67" t="s">
        <v>40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9"/>
      <c r="V55" s="15">
        <f>SUM(V50:V54)</f>
        <v>36.5</v>
      </c>
      <c r="W55" s="5"/>
      <c r="X55" s="5"/>
      <c r="Y55" s="5"/>
    </row>
    <row r="56" spans="23:25" ht="15.75">
      <c r="W56" s="5"/>
      <c r="X56" s="5"/>
      <c r="Y56" s="5"/>
    </row>
    <row r="57" spans="1:25" ht="15.75">
      <c r="A57" s="53" t="s">
        <v>41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"/>
      <c r="X57" s="5"/>
      <c r="Y57" s="5"/>
    </row>
    <row r="58" spans="23:25" ht="15.75">
      <c r="W58" s="5"/>
      <c r="X58" s="5"/>
      <c r="Y58" s="5"/>
    </row>
    <row r="59" spans="1:25" ht="15.75">
      <c r="A59" s="100" t="s">
        <v>42</v>
      </c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5"/>
      <c r="X59" s="5"/>
      <c r="Y59" s="5"/>
    </row>
    <row r="60" spans="1:25" ht="15.75">
      <c r="A60" s="7" t="s">
        <v>43</v>
      </c>
      <c r="B60" s="76" t="s">
        <v>44</v>
      </c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101"/>
      <c r="Q60" s="76" t="s">
        <v>25</v>
      </c>
      <c r="R60" s="82"/>
      <c r="S60" s="82"/>
      <c r="T60" s="82"/>
      <c r="U60" s="83"/>
      <c r="V60" s="8" t="s">
        <v>26</v>
      </c>
      <c r="W60" s="5"/>
      <c r="X60" s="5"/>
      <c r="Y60" s="5"/>
    </row>
    <row r="61" spans="1:25" ht="15.75">
      <c r="A61" s="3" t="s">
        <v>4</v>
      </c>
      <c r="B61" s="56" t="s">
        <v>45</v>
      </c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2"/>
      <c r="Q61" s="102">
        <v>0.2</v>
      </c>
      <c r="R61" s="82"/>
      <c r="S61" s="82"/>
      <c r="T61" s="82"/>
      <c r="U61" s="83"/>
      <c r="V61" s="10">
        <f>Q61*V35</f>
        <v>173</v>
      </c>
      <c r="W61" s="5"/>
      <c r="X61" s="5"/>
      <c r="Y61" s="5"/>
    </row>
    <row r="62" spans="1:25" ht="15.75">
      <c r="A62" s="3" t="s">
        <v>6</v>
      </c>
      <c r="B62" s="56" t="s">
        <v>46</v>
      </c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2"/>
      <c r="Q62" s="103">
        <v>0.015</v>
      </c>
      <c r="R62" s="82"/>
      <c r="S62" s="82"/>
      <c r="T62" s="82"/>
      <c r="U62" s="83"/>
      <c r="V62" s="10">
        <f>Q62*V35</f>
        <v>12.975</v>
      </c>
      <c r="W62" s="5"/>
      <c r="X62" s="5"/>
      <c r="Y62" s="5"/>
    </row>
    <row r="63" spans="1:25" ht="15.75">
      <c r="A63" s="3" t="s">
        <v>8</v>
      </c>
      <c r="B63" s="56" t="s">
        <v>47</v>
      </c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2"/>
      <c r="Q63" s="102">
        <v>0.01</v>
      </c>
      <c r="R63" s="82"/>
      <c r="S63" s="82"/>
      <c r="T63" s="82"/>
      <c r="U63" s="83"/>
      <c r="V63" s="10">
        <f>Q63*V35</f>
        <v>8.65</v>
      </c>
      <c r="W63" s="5"/>
      <c r="X63" s="5"/>
      <c r="Y63" s="5"/>
    </row>
    <row r="64" spans="1:25" ht="15.75">
      <c r="A64" s="17" t="s">
        <v>28</v>
      </c>
      <c r="B64" s="56" t="s">
        <v>48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2"/>
      <c r="Q64" s="103">
        <v>0.002</v>
      </c>
      <c r="R64" s="82"/>
      <c r="S64" s="82"/>
      <c r="T64" s="82"/>
      <c r="U64" s="83"/>
      <c r="V64" s="10">
        <f>Q64*V35</f>
        <v>1.73</v>
      </c>
      <c r="W64" s="5"/>
      <c r="X64" s="5"/>
      <c r="Y64" s="5"/>
    </row>
    <row r="65" spans="1:25" ht="15.75">
      <c r="A65" s="17" t="s">
        <v>29</v>
      </c>
      <c r="B65" s="56" t="s">
        <v>49</v>
      </c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2"/>
      <c r="Q65" s="103">
        <v>0.025</v>
      </c>
      <c r="R65" s="82"/>
      <c r="S65" s="82"/>
      <c r="T65" s="82"/>
      <c r="U65" s="83"/>
      <c r="V65" s="10">
        <f>Q65*V35</f>
        <v>21.625</v>
      </c>
      <c r="W65" s="5"/>
      <c r="X65" s="5"/>
      <c r="Y65" s="5"/>
    </row>
    <row r="66" spans="1:25" ht="15.75">
      <c r="A66" s="3" t="s">
        <v>30</v>
      </c>
      <c r="B66" s="56" t="s">
        <v>50</v>
      </c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2"/>
      <c r="Q66" s="102">
        <v>0.08</v>
      </c>
      <c r="R66" s="82"/>
      <c r="S66" s="82"/>
      <c r="T66" s="82"/>
      <c r="U66" s="83"/>
      <c r="V66" s="10">
        <f>Q66*V35</f>
        <v>69.2</v>
      </c>
      <c r="W66" s="5"/>
      <c r="X66" s="5"/>
      <c r="Y66" s="5"/>
    </row>
    <row r="67" spans="1:22" s="23" customFormat="1" ht="128.25" customHeight="1">
      <c r="A67" s="46" t="s">
        <v>31</v>
      </c>
      <c r="B67" s="104" t="s">
        <v>121</v>
      </c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6"/>
      <c r="Q67" s="107">
        <v>0.03</v>
      </c>
      <c r="R67" s="108"/>
      <c r="S67" s="108"/>
      <c r="T67" s="108"/>
      <c r="U67" s="109"/>
      <c r="V67" s="47">
        <f>Q67*V35</f>
        <v>25.95</v>
      </c>
    </row>
    <row r="68" spans="1:25" ht="15.75">
      <c r="A68" s="18" t="s">
        <v>32</v>
      </c>
      <c r="B68" s="56" t="s">
        <v>51</v>
      </c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2"/>
      <c r="Q68" s="103">
        <v>0.006</v>
      </c>
      <c r="R68" s="82"/>
      <c r="S68" s="82"/>
      <c r="T68" s="82"/>
      <c r="U68" s="83"/>
      <c r="V68" s="10">
        <f>Q68*V35</f>
        <v>5.19</v>
      </c>
      <c r="W68" s="5"/>
      <c r="X68" s="5"/>
      <c r="Y68" s="5"/>
    </row>
    <row r="69" spans="1:25" ht="15.75">
      <c r="A69" s="67" t="s">
        <v>52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9"/>
      <c r="Q69" s="110">
        <f>SUM(Q61:Q68)</f>
        <v>0.3680000000000001</v>
      </c>
      <c r="R69" s="82"/>
      <c r="S69" s="82"/>
      <c r="T69" s="82"/>
      <c r="U69" s="83"/>
      <c r="V69" s="15">
        <f>SUM(V61:V68)</f>
        <v>318.32</v>
      </c>
      <c r="W69" s="5"/>
      <c r="X69" s="5"/>
      <c r="Y69" s="5"/>
    </row>
    <row r="70" spans="23:25" ht="15.75">
      <c r="W70" s="5"/>
      <c r="X70" s="5"/>
      <c r="Y70" s="5"/>
    </row>
    <row r="71" spans="1:25" ht="15.75">
      <c r="A71" s="100" t="s">
        <v>53</v>
      </c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5"/>
      <c r="X71" s="5"/>
      <c r="Y71" s="5"/>
    </row>
    <row r="72" spans="1:25" ht="15.75">
      <c r="A72" s="7" t="s">
        <v>54</v>
      </c>
      <c r="B72" s="67" t="s">
        <v>55</v>
      </c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9"/>
      <c r="V72" s="9" t="s">
        <v>26</v>
      </c>
      <c r="W72" s="5"/>
      <c r="X72" s="5"/>
      <c r="Y72" s="5"/>
    </row>
    <row r="73" spans="1:25" s="31" customFormat="1" ht="15.75">
      <c r="A73" s="29" t="s">
        <v>4</v>
      </c>
      <c r="B73" s="111" t="s">
        <v>107</v>
      </c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3"/>
      <c r="Q73" s="114">
        <v>0.0833</v>
      </c>
      <c r="R73" s="115"/>
      <c r="S73" s="115"/>
      <c r="T73" s="115"/>
      <c r="U73" s="116"/>
      <c r="V73" s="39">
        <f>V35*Q73</f>
        <v>72.0545</v>
      </c>
      <c r="W73" s="28"/>
      <c r="X73" s="28"/>
      <c r="Y73" s="28"/>
    </row>
    <row r="74" spans="1:25" s="31" customFormat="1" ht="15.75">
      <c r="A74" s="29" t="s">
        <v>6</v>
      </c>
      <c r="B74" s="111" t="s">
        <v>108</v>
      </c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3"/>
      <c r="Q74" s="114">
        <v>0.0278</v>
      </c>
      <c r="R74" s="115"/>
      <c r="S74" s="115"/>
      <c r="T74" s="115"/>
      <c r="U74" s="116"/>
      <c r="V74" s="39">
        <f>V35*Q74</f>
        <v>24.046999999999997</v>
      </c>
      <c r="W74" s="28"/>
      <c r="X74" s="28"/>
      <c r="Y74" s="28"/>
    </row>
    <row r="75" spans="1:25" ht="15.75">
      <c r="A75" s="3"/>
      <c r="B75" s="117" t="s">
        <v>56</v>
      </c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118">
        <v>0.1111</v>
      </c>
      <c r="R75" s="85"/>
      <c r="S75" s="85"/>
      <c r="T75" s="85"/>
      <c r="U75" s="86"/>
      <c r="V75" s="19">
        <f>SUM(V73:V74)</f>
        <v>96.1015</v>
      </c>
      <c r="W75" s="5"/>
      <c r="X75" s="5"/>
      <c r="Y75" s="5"/>
    </row>
    <row r="76" spans="1:25" ht="15.75">
      <c r="A76" s="3" t="s">
        <v>8</v>
      </c>
      <c r="B76" s="56" t="s">
        <v>57</v>
      </c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2"/>
      <c r="V76" s="19">
        <f>V75*Q69</f>
        <v>35.36535200000001</v>
      </c>
      <c r="W76" s="5"/>
      <c r="X76" s="5"/>
      <c r="Y76" s="5"/>
    </row>
    <row r="77" spans="1:25" ht="15.75">
      <c r="A77" s="67" t="s">
        <v>52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9"/>
      <c r="V77" s="20">
        <f>SUM(V75:V76)</f>
        <v>131.46685200000002</v>
      </c>
      <c r="W77" s="5"/>
      <c r="X77" s="5"/>
      <c r="Y77" s="5"/>
    </row>
    <row r="78" spans="23:25" ht="15.75">
      <c r="W78" s="5"/>
      <c r="X78" s="5"/>
      <c r="Y78" s="5"/>
    </row>
    <row r="79" spans="1:25" ht="15.75">
      <c r="A79" s="100" t="s">
        <v>58</v>
      </c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5"/>
      <c r="X79" s="5"/>
      <c r="Y79" s="5"/>
    </row>
    <row r="80" spans="1:25" ht="15.75">
      <c r="A80" s="7" t="s">
        <v>59</v>
      </c>
      <c r="B80" s="67" t="s">
        <v>60</v>
      </c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9"/>
      <c r="V80" s="9" t="s">
        <v>26</v>
      </c>
      <c r="W80" s="5"/>
      <c r="X80" s="5"/>
      <c r="Y80" s="5"/>
    </row>
    <row r="81" spans="1:25" ht="36.75" customHeight="1">
      <c r="A81" s="3" t="s">
        <v>4</v>
      </c>
      <c r="B81" s="56" t="s">
        <v>106</v>
      </c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119">
        <v>0.0007</v>
      </c>
      <c r="R81" s="120"/>
      <c r="S81" s="120"/>
      <c r="T81" s="120"/>
      <c r="U81" s="120"/>
      <c r="V81" s="40">
        <f>V32*Q81</f>
        <v>0.6055</v>
      </c>
      <c r="W81" s="5"/>
      <c r="X81" s="5"/>
      <c r="Y81" s="5"/>
    </row>
    <row r="82" spans="1:25" ht="15.75">
      <c r="A82" s="3" t="s">
        <v>6</v>
      </c>
      <c r="B82" s="56" t="s">
        <v>62</v>
      </c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2"/>
      <c r="V82" s="19">
        <f>V81*Q69</f>
        <v>0.22282400000000008</v>
      </c>
      <c r="W82" s="5"/>
      <c r="X82" s="5"/>
      <c r="Y82" s="5"/>
    </row>
    <row r="83" spans="1:25" ht="15.75">
      <c r="A83" s="67" t="s">
        <v>52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9"/>
      <c r="V83" s="20">
        <f>SUM(V81:V82)</f>
        <v>0.8283240000000001</v>
      </c>
      <c r="W83" s="5"/>
      <c r="X83" s="5"/>
      <c r="Y83" s="5"/>
    </row>
    <row r="84" spans="23:25" ht="15.75">
      <c r="W84" s="5"/>
      <c r="X84" s="5"/>
      <c r="Y84" s="5"/>
    </row>
    <row r="85" spans="1:25" ht="15.75">
      <c r="A85" s="100" t="s">
        <v>63</v>
      </c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5"/>
      <c r="X85" s="5"/>
      <c r="Y85" s="5"/>
    </row>
    <row r="86" spans="1:25" ht="15.75">
      <c r="A86" s="7" t="s">
        <v>64</v>
      </c>
      <c r="B86" s="67" t="s">
        <v>65</v>
      </c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9"/>
      <c r="V86" s="9" t="s">
        <v>26</v>
      </c>
      <c r="W86" s="5"/>
      <c r="X86" s="5"/>
      <c r="Y86" s="5"/>
    </row>
    <row r="87" spans="1:25" ht="108" customHeight="1">
      <c r="A87" s="3" t="s">
        <v>4</v>
      </c>
      <c r="B87" s="56" t="s">
        <v>109</v>
      </c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8"/>
      <c r="Q87" s="89">
        <v>0.0042</v>
      </c>
      <c r="R87" s="121"/>
      <c r="S87" s="121"/>
      <c r="T87" s="121"/>
      <c r="U87" s="122"/>
      <c r="V87" s="41">
        <f>V32*Q87</f>
        <v>3.6329999999999996</v>
      </c>
      <c r="W87" s="5"/>
      <c r="X87" s="14"/>
      <c r="Y87" s="5"/>
    </row>
    <row r="88" spans="1:25" ht="29.25" customHeight="1">
      <c r="A88" s="3" t="s">
        <v>6</v>
      </c>
      <c r="B88" s="56" t="s">
        <v>66</v>
      </c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2"/>
      <c r="V88" s="19">
        <f>V87*8%</f>
        <v>0.29063999999999995</v>
      </c>
      <c r="W88" s="5"/>
      <c r="X88" s="5"/>
      <c r="Y88" s="5"/>
    </row>
    <row r="89" spans="1:25" ht="30.75" customHeight="1">
      <c r="A89" s="3" t="s">
        <v>8</v>
      </c>
      <c r="B89" s="56" t="s">
        <v>110</v>
      </c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123"/>
      <c r="R89" s="123"/>
      <c r="S89" s="123"/>
      <c r="T89" s="123"/>
      <c r="U89" s="124"/>
      <c r="V89" s="40">
        <f>0.5*0.08*V87</f>
        <v>0.14531999999999998</v>
      </c>
      <c r="W89" s="5"/>
      <c r="X89" s="5"/>
      <c r="Y89" s="5"/>
    </row>
    <row r="90" spans="1:25" ht="69" customHeight="1">
      <c r="A90" s="3" t="s">
        <v>28</v>
      </c>
      <c r="B90" s="125" t="s">
        <v>112</v>
      </c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89">
        <v>0.0004</v>
      </c>
      <c r="R90" s="85"/>
      <c r="S90" s="85"/>
      <c r="T90" s="85"/>
      <c r="U90" s="86"/>
      <c r="V90" s="40">
        <f>V32*Q90</f>
        <v>0.34600000000000003</v>
      </c>
      <c r="W90" s="5"/>
      <c r="X90" s="5"/>
      <c r="Y90" s="5"/>
    </row>
    <row r="91" spans="1:25" ht="15.75">
      <c r="A91" s="3" t="s">
        <v>29</v>
      </c>
      <c r="B91" s="56" t="s">
        <v>69</v>
      </c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2"/>
      <c r="V91" s="19">
        <f>V90*Q69</f>
        <v>0.12732800000000005</v>
      </c>
      <c r="W91" s="5"/>
      <c r="X91" s="5"/>
      <c r="Y91" s="5"/>
    </row>
    <row r="92" spans="1:25" ht="30" customHeight="1">
      <c r="A92" s="3" t="s">
        <v>30</v>
      </c>
      <c r="B92" s="56" t="s">
        <v>70</v>
      </c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2"/>
      <c r="V92" s="39">
        <f>0.5*0.08*V90</f>
        <v>0.013840000000000002</v>
      </c>
      <c r="W92" s="5"/>
      <c r="X92" s="5"/>
      <c r="Y92" s="5"/>
    </row>
    <row r="93" spans="1:25" ht="15.75">
      <c r="A93" s="67" t="s">
        <v>52</v>
      </c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9"/>
      <c r="V93" s="20">
        <f>V87+V88+V89+V90+V91+V92</f>
        <v>4.556128</v>
      </c>
      <c r="W93" s="5"/>
      <c r="X93" s="5"/>
      <c r="Y93" s="5"/>
    </row>
    <row r="94" spans="23:25" ht="15.75">
      <c r="W94" s="5"/>
      <c r="X94" s="5"/>
      <c r="Y94" s="5"/>
    </row>
    <row r="95" spans="1:25" ht="15.75">
      <c r="A95" s="100" t="s">
        <v>71</v>
      </c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5"/>
      <c r="X95" s="5"/>
      <c r="Y95" s="5"/>
    </row>
    <row r="96" spans="1:25" ht="15.75">
      <c r="A96" s="7" t="s">
        <v>72</v>
      </c>
      <c r="B96" s="67" t="s">
        <v>73</v>
      </c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9"/>
      <c r="V96" s="9" t="s">
        <v>26</v>
      </c>
      <c r="W96" s="5"/>
      <c r="X96" s="5"/>
      <c r="Y96" s="5"/>
    </row>
    <row r="97" spans="1:25" ht="15.75">
      <c r="A97" s="3" t="s">
        <v>4</v>
      </c>
      <c r="B97" s="125" t="s">
        <v>74</v>
      </c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89">
        <f>1/12</f>
        <v>0.08333333333333333</v>
      </c>
      <c r="R97" s="85"/>
      <c r="S97" s="85"/>
      <c r="T97" s="85"/>
      <c r="U97" s="86"/>
      <c r="V97" s="39">
        <f>(V35/12)</f>
        <v>72.08333333333333</v>
      </c>
      <c r="W97" s="5"/>
      <c r="X97" s="5"/>
      <c r="Y97" s="5"/>
    </row>
    <row r="98" spans="1:25" ht="42" customHeight="1">
      <c r="A98" s="3" t="s">
        <v>6</v>
      </c>
      <c r="B98" s="125" t="s">
        <v>111</v>
      </c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89">
        <v>0.0166</v>
      </c>
      <c r="R98" s="85"/>
      <c r="S98" s="85"/>
      <c r="T98" s="85"/>
      <c r="U98" s="86"/>
      <c r="V98" s="40">
        <f>V32*Q98</f>
        <v>14.359</v>
      </c>
      <c r="W98" s="5"/>
      <c r="X98" s="5"/>
      <c r="Y98" s="5"/>
    </row>
    <row r="99" spans="1:25" ht="40.5" customHeight="1">
      <c r="A99" s="3" t="s">
        <v>8</v>
      </c>
      <c r="B99" s="56" t="s">
        <v>113</v>
      </c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89">
        <v>0.0002</v>
      </c>
      <c r="R99" s="85"/>
      <c r="S99" s="85"/>
      <c r="T99" s="85"/>
      <c r="U99" s="86"/>
      <c r="V99" s="40">
        <f>V32*Q99</f>
        <v>0.17300000000000001</v>
      </c>
      <c r="W99" s="5"/>
      <c r="X99" s="5"/>
      <c r="Y99" s="5"/>
    </row>
    <row r="100" spans="1:25" ht="46.5" customHeight="1">
      <c r="A100" s="3" t="s">
        <v>28</v>
      </c>
      <c r="B100" s="56" t="s">
        <v>114</v>
      </c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89">
        <v>0.0073</v>
      </c>
      <c r="R100" s="85"/>
      <c r="S100" s="85"/>
      <c r="T100" s="85"/>
      <c r="U100" s="86"/>
      <c r="V100" s="40">
        <f>V32*Q100</f>
        <v>6.3145</v>
      </c>
      <c r="W100" s="5"/>
      <c r="X100" s="5"/>
      <c r="Y100" s="5"/>
    </row>
    <row r="101" spans="1:25" ht="54" customHeight="1">
      <c r="A101" s="3" t="s">
        <v>29</v>
      </c>
      <c r="B101" s="125" t="s">
        <v>115</v>
      </c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89">
        <v>0.0003</v>
      </c>
      <c r="R101" s="85"/>
      <c r="S101" s="85"/>
      <c r="T101" s="85"/>
      <c r="U101" s="86"/>
      <c r="V101" s="40">
        <f>V32*Q101</f>
        <v>0.25949999999999995</v>
      </c>
      <c r="W101" s="5"/>
      <c r="X101" s="5"/>
      <c r="Y101" s="5"/>
    </row>
    <row r="102" spans="1:25" ht="15.75">
      <c r="A102" s="3"/>
      <c r="B102" s="117" t="s">
        <v>56</v>
      </c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  <c r="U102" s="128"/>
      <c r="V102" s="42">
        <f>SUM(V97:V101)</f>
        <v>93.18933333333332</v>
      </c>
      <c r="W102" s="5"/>
      <c r="X102" s="5"/>
      <c r="Y102" s="5"/>
    </row>
    <row r="103" spans="1:25" ht="15.75">
      <c r="A103" s="3" t="s">
        <v>31</v>
      </c>
      <c r="B103" s="56" t="s">
        <v>75</v>
      </c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2"/>
      <c r="V103" s="39">
        <f>V102*Q69</f>
        <v>34.293674666666675</v>
      </c>
      <c r="W103" s="5"/>
      <c r="X103" s="5"/>
      <c r="Y103" s="5"/>
    </row>
    <row r="104" spans="1:25" ht="15.75">
      <c r="A104" s="67" t="s">
        <v>52</v>
      </c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9"/>
      <c r="V104" s="20">
        <f>SUM(V102:V103)</f>
        <v>127.483008</v>
      </c>
      <c r="W104" s="5"/>
      <c r="X104" s="5"/>
      <c r="Y104" s="5"/>
    </row>
    <row r="105" spans="23:25" ht="15.75">
      <c r="W105" s="5"/>
      <c r="X105" s="5"/>
      <c r="Y105" s="5"/>
    </row>
    <row r="106" spans="1:25" ht="15.75">
      <c r="A106" s="129" t="s">
        <v>76</v>
      </c>
      <c r="B106" s="129"/>
      <c r="C106" s="129"/>
      <c r="D106" s="129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  <c r="R106" s="129"/>
      <c r="S106" s="129"/>
      <c r="T106" s="129"/>
      <c r="U106" s="129"/>
      <c r="V106" s="129"/>
      <c r="W106" s="5"/>
      <c r="X106" s="5"/>
      <c r="Y106" s="5"/>
    </row>
    <row r="107" spans="1:25" ht="15.75">
      <c r="A107" s="7">
        <v>4</v>
      </c>
      <c r="B107" s="67" t="s">
        <v>77</v>
      </c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9"/>
      <c r="V107" s="9" t="s">
        <v>26</v>
      </c>
      <c r="W107" s="5"/>
      <c r="X107" s="5"/>
      <c r="Y107" s="5"/>
    </row>
    <row r="108" spans="1:25" ht="15.75">
      <c r="A108" s="3" t="s">
        <v>43</v>
      </c>
      <c r="B108" s="56" t="s">
        <v>44</v>
      </c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2"/>
      <c r="V108" s="19">
        <f>V69</f>
        <v>318.32</v>
      </c>
      <c r="W108" s="5"/>
      <c r="X108" s="5"/>
      <c r="Y108" s="5"/>
    </row>
    <row r="109" spans="1:25" ht="15.75">
      <c r="A109" s="3" t="s">
        <v>54</v>
      </c>
      <c r="B109" s="56" t="s">
        <v>55</v>
      </c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2"/>
      <c r="V109" s="19">
        <f>V77</f>
        <v>131.46685200000002</v>
      </c>
      <c r="W109" s="5"/>
      <c r="X109" s="5"/>
      <c r="Y109" s="5"/>
    </row>
    <row r="110" spans="1:25" ht="15.75">
      <c r="A110" s="3" t="s">
        <v>59</v>
      </c>
      <c r="B110" s="56" t="s">
        <v>61</v>
      </c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2"/>
      <c r="V110" s="19">
        <f>V83</f>
        <v>0.8283240000000001</v>
      </c>
      <c r="W110" s="5"/>
      <c r="X110" s="5"/>
      <c r="Y110" s="5"/>
    </row>
    <row r="111" spans="1:25" ht="15.75">
      <c r="A111" s="3" t="s">
        <v>64</v>
      </c>
      <c r="B111" s="56" t="s">
        <v>78</v>
      </c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2"/>
      <c r="V111" s="19">
        <f>V93</f>
        <v>4.556128</v>
      </c>
      <c r="W111" s="5"/>
      <c r="X111" s="5"/>
      <c r="Y111" s="5"/>
    </row>
    <row r="112" spans="1:25" ht="15.75">
      <c r="A112" s="3" t="s">
        <v>72</v>
      </c>
      <c r="B112" s="56" t="s">
        <v>79</v>
      </c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2"/>
      <c r="V112" s="19">
        <f>V104</f>
        <v>127.483008</v>
      </c>
      <c r="W112" s="5"/>
      <c r="X112" s="5"/>
      <c r="Y112" s="5"/>
    </row>
    <row r="113" spans="1:25" ht="15.75">
      <c r="A113" s="3" t="s">
        <v>80</v>
      </c>
      <c r="B113" s="56" t="s">
        <v>36</v>
      </c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2"/>
      <c r="V113" s="19">
        <v>0</v>
      </c>
      <c r="W113" s="5"/>
      <c r="X113" s="5"/>
      <c r="Y113" s="5"/>
    </row>
    <row r="114" spans="1:25" ht="15.75">
      <c r="A114" s="67" t="s">
        <v>52</v>
      </c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9"/>
      <c r="V114" s="20">
        <f>SUM(V108:V113)</f>
        <v>582.654312</v>
      </c>
      <c r="W114" s="5"/>
      <c r="X114" s="5"/>
      <c r="Y114" s="5"/>
    </row>
    <row r="115" spans="23:25" ht="15.75">
      <c r="W115" s="5"/>
      <c r="X115" s="5"/>
      <c r="Y115" s="5"/>
    </row>
    <row r="116" spans="1:25" ht="15.75">
      <c r="A116" s="129" t="s">
        <v>81</v>
      </c>
      <c r="B116" s="129"/>
      <c r="C116" s="129"/>
      <c r="D116" s="129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  <c r="R116" s="129"/>
      <c r="S116" s="129"/>
      <c r="T116" s="129"/>
      <c r="U116" s="129"/>
      <c r="V116" s="129"/>
      <c r="W116" s="5"/>
      <c r="X116" s="5"/>
      <c r="Y116" s="5"/>
    </row>
    <row r="117" spans="1:25" ht="15.75">
      <c r="A117" s="7">
        <v>5</v>
      </c>
      <c r="B117" s="76" t="s">
        <v>82</v>
      </c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101"/>
      <c r="Q117" s="76" t="s">
        <v>25</v>
      </c>
      <c r="R117" s="77"/>
      <c r="S117" s="77"/>
      <c r="T117" s="77"/>
      <c r="U117" s="101"/>
      <c r="V117" s="8" t="s">
        <v>26</v>
      </c>
      <c r="W117" s="5"/>
      <c r="X117" s="5"/>
      <c r="Y117" s="5"/>
    </row>
    <row r="118" spans="1:22" s="28" customFormat="1" ht="37.5" customHeight="1">
      <c r="A118" s="48" t="s">
        <v>4</v>
      </c>
      <c r="B118" s="130" t="s">
        <v>116</v>
      </c>
      <c r="C118" s="131"/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  <c r="P118" s="132"/>
      <c r="Q118" s="133">
        <v>0.03</v>
      </c>
      <c r="R118" s="134"/>
      <c r="S118" s="134"/>
      <c r="T118" s="134"/>
      <c r="U118" s="135"/>
      <c r="V118" s="49">
        <f>(V35+V45+V55+V114)*Q118</f>
        <v>58.05912936000001</v>
      </c>
    </row>
    <row r="119" spans="1:22" s="28" customFormat="1" ht="48.75" customHeight="1">
      <c r="A119" s="48" t="s">
        <v>6</v>
      </c>
      <c r="B119" s="130" t="s">
        <v>117</v>
      </c>
      <c r="C119" s="131"/>
      <c r="D119" s="131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2"/>
      <c r="Q119" s="133">
        <v>0.0679</v>
      </c>
      <c r="R119" s="134"/>
      <c r="S119" s="134"/>
      <c r="T119" s="134"/>
      <c r="U119" s="135"/>
      <c r="V119" s="49">
        <f>(V32+V45+V55+V114+V118)*Q119</f>
        <v>135.34937766834403</v>
      </c>
    </row>
    <row r="120" spans="1:25" s="31" customFormat="1" ht="15.75">
      <c r="A120" s="29" t="s">
        <v>8</v>
      </c>
      <c r="B120" s="136" t="s">
        <v>83</v>
      </c>
      <c r="C120" s="137"/>
      <c r="D120" s="137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8"/>
      <c r="Q120" s="139">
        <v>0.1425</v>
      </c>
      <c r="R120" s="140"/>
      <c r="S120" s="140"/>
      <c r="T120" s="140"/>
      <c r="U120" s="141"/>
      <c r="V120" s="32">
        <f>V122+V123+V124</f>
        <v>353.7511098676841</v>
      </c>
      <c r="W120" s="28"/>
      <c r="X120" s="28"/>
      <c r="Y120" s="28"/>
    </row>
    <row r="121" spans="1:25" s="31" customFormat="1" ht="15.75">
      <c r="A121" s="29" t="s">
        <v>67</v>
      </c>
      <c r="B121" s="111" t="s">
        <v>84</v>
      </c>
      <c r="C121" s="142"/>
      <c r="D121" s="142"/>
      <c r="E121" s="142"/>
      <c r="F121" s="142"/>
      <c r="G121" s="142"/>
      <c r="H121" s="142"/>
      <c r="I121" s="142"/>
      <c r="J121" s="142"/>
      <c r="K121" s="142"/>
      <c r="L121" s="142"/>
      <c r="M121" s="142"/>
      <c r="N121" s="142"/>
      <c r="O121" s="142"/>
      <c r="P121" s="143"/>
      <c r="Q121" s="144">
        <f>1-Q120</f>
        <v>0.8575</v>
      </c>
      <c r="R121" s="145"/>
      <c r="S121" s="145"/>
      <c r="T121" s="145"/>
      <c r="U121" s="146"/>
      <c r="V121" s="33">
        <f>(V35+V45+V55+V114+V118+V119)/Q121</f>
        <v>2482.4639288960284</v>
      </c>
      <c r="W121" s="28"/>
      <c r="X121" s="28"/>
      <c r="Y121" s="28"/>
    </row>
    <row r="122" spans="1:25" s="31" customFormat="1" ht="15.75">
      <c r="A122" s="34" t="s">
        <v>68</v>
      </c>
      <c r="B122" s="130" t="s">
        <v>101</v>
      </c>
      <c r="C122" s="131"/>
      <c r="D122" s="131"/>
      <c r="E122" s="131"/>
      <c r="F122" s="131"/>
      <c r="G122" s="131"/>
      <c r="H122" s="131"/>
      <c r="I122" s="131"/>
      <c r="J122" s="131"/>
      <c r="K122" s="131"/>
      <c r="L122" s="131"/>
      <c r="M122" s="131"/>
      <c r="N122" s="131"/>
      <c r="O122" s="131"/>
      <c r="P122" s="132"/>
      <c r="Q122" s="147">
        <v>0.05</v>
      </c>
      <c r="R122" s="148"/>
      <c r="S122" s="148"/>
      <c r="T122" s="148"/>
      <c r="U122" s="149"/>
      <c r="V122" s="30">
        <f>V121*Q122</f>
        <v>124.12319644480142</v>
      </c>
      <c r="W122" s="28"/>
      <c r="X122" s="28"/>
      <c r="Y122" s="28"/>
    </row>
    <row r="123" spans="1:25" ht="15.75">
      <c r="A123" s="17" t="s">
        <v>85</v>
      </c>
      <c r="B123" s="56" t="s">
        <v>104</v>
      </c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2"/>
      <c r="Q123" s="103">
        <v>0.076</v>
      </c>
      <c r="R123" s="150"/>
      <c r="S123" s="150"/>
      <c r="T123" s="150"/>
      <c r="U123" s="151"/>
      <c r="V123" s="10">
        <f>V121*Q123</f>
        <v>188.66725859609815</v>
      </c>
      <c r="W123" s="5"/>
      <c r="X123" s="5"/>
      <c r="Y123" s="5"/>
    </row>
    <row r="124" spans="1:25" ht="15.75">
      <c r="A124" s="3" t="s">
        <v>86</v>
      </c>
      <c r="B124" s="56" t="s">
        <v>103</v>
      </c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2"/>
      <c r="Q124" s="103">
        <v>0.0165</v>
      </c>
      <c r="R124" s="150"/>
      <c r="S124" s="150"/>
      <c r="T124" s="150"/>
      <c r="U124" s="151"/>
      <c r="V124" s="10">
        <f>V121*Q124</f>
        <v>40.96065482678447</v>
      </c>
      <c r="W124" s="5"/>
      <c r="X124" s="5"/>
      <c r="Y124" s="5"/>
    </row>
    <row r="125" spans="1:25" ht="15.75">
      <c r="A125" s="67" t="s">
        <v>52</v>
      </c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9"/>
      <c r="V125" s="15">
        <f>V118+V119+V120</f>
        <v>547.1596168960282</v>
      </c>
      <c r="W125" s="5"/>
      <c r="X125" s="5"/>
      <c r="Y125" s="5"/>
    </row>
    <row r="126" spans="23:25" ht="15.75">
      <c r="W126" s="5"/>
      <c r="X126" s="5"/>
      <c r="Y126" s="5"/>
    </row>
    <row r="127" spans="1:25" ht="15.75">
      <c r="A127" s="129" t="s">
        <v>87</v>
      </c>
      <c r="B127" s="129"/>
      <c r="C127" s="129"/>
      <c r="D127" s="129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Q127" s="129"/>
      <c r="R127" s="129"/>
      <c r="S127" s="129"/>
      <c r="T127" s="129"/>
      <c r="U127" s="129"/>
      <c r="V127" s="129"/>
      <c r="W127" s="5"/>
      <c r="X127" s="5"/>
      <c r="Y127" s="5"/>
    </row>
    <row r="128" spans="1:25" ht="15.75">
      <c r="A128" s="67" t="s">
        <v>88</v>
      </c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9"/>
      <c r="V128" s="9" t="s">
        <v>26</v>
      </c>
      <c r="W128" s="5"/>
      <c r="X128" s="5"/>
      <c r="Y128" s="5"/>
    </row>
    <row r="129" spans="1:25" ht="15.75">
      <c r="A129" s="3" t="s">
        <v>89</v>
      </c>
      <c r="B129" s="56" t="s">
        <v>90</v>
      </c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2"/>
      <c r="V129" s="10">
        <f>V35</f>
        <v>865</v>
      </c>
      <c r="W129" s="5"/>
      <c r="X129" s="5"/>
      <c r="Y129" s="5"/>
    </row>
    <row r="130" spans="1:25" ht="15.75">
      <c r="A130" s="3" t="s">
        <v>6</v>
      </c>
      <c r="B130" s="56" t="s">
        <v>91</v>
      </c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2"/>
      <c r="V130" s="10">
        <f>V45</f>
        <v>451.15</v>
      </c>
      <c r="W130" s="5"/>
      <c r="X130" s="5"/>
      <c r="Y130" s="5"/>
    </row>
    <row r="131" spans="1:25" ht="15.75">
      <c r="A131" s="3" t="s">
        <v>8</v>
      </c>
      <c r="B131" s="56" t="s">
        <v>92</v>
      </c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2"/>
      <c r="V131" s="10">
        <f>V55</f>
        <v>36.5</v>
      </c>
      <c r="W131" s="5"/>
      <c r="X131" s="5"/>
      <c r="Y131" s="5"/>
    </row>
    <row r="132" spans="1:25" ht="18" customHeight="1">
      <c r="A132" s="3" t="s">
        <v>28</v>
      </c>
      <c r="B132" s="56" t="s">
        <v>93</v>
      </c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2"/>
      <c r="V132" s="10">
        <f>V114</f>
        <v>582.654312</v>
      </c>
      <c r="W132" s="5"/>
      <c r="X132" s="5"/>
      <c r="Y132" s="5"/>
    </row>
    <row r="133" spans="1:25" ht="18.75" customHeight="1">
      <c r="A133" s="84" t="s">
        <v>94</v>
      </c>
      <c r="B133" s="121"/>
      <c r="C133" s="121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2"/>
      <c r="V133" s="10">
        <f>SUM(V129:V132)</f>
        <v>1935.3043120000002</v>
      </c>
      <c r="W133" s="5"/>
      <c r="X133" s="5"/>
      <c r="Y133" s="5"/>
    </row>
    <row r="134" spans="1:25" ht="21" customHeight="1">
      <c r="A134" s="3" t="s">
        <v>29</v>
      </c>
      <c r="B134" s="56" t="s">
        <v>95</v>
      </c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2"/>
      <c r="V134" s="10">
        <f>V125</f>
        <v>547.1596168960282</v>
      </c>
      <c r="W134" s="5"/>
      <c r="X134" s="5"/>
      <c r="Y134" s="5"/>
    </row>
    <row r="135" spans="1:25" ht="17.25" customHeight="1">
      <c r="A135" s="67" t="s">
        <v>96</v>
      </c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9"/>
      <c r="V135" s="15">
        <f>SUM(V133:V134)</f>
        <v>2482.4639288960284</v>
      </c>
      <c r="W135" s="5"/>
      <c r="X135" s="5"/>
      <c r="Y135" s="5"/>
    </row>
    <row r="136" spans="23:25" ht="15.75">
      <c r="W136" s="5"/>
      <c r="X136" s="5"/>
      <c r="Y136" s="5"/>
    </row>
    <row r="137" spans="1:25" ht="15.75">
      <c r="A137" s="27"/>
      <c r="B137" s="154"/>
      <c r="C137" s="154"/>
      <c r="D137" s="154"/>
      <c r="E137" s="154"/>
      <c r="F137" s="154"/>
      <c r="G137" s="154"/>
      <c r="W137" s="5"/>
      <c r="X137" s="5"/>
      <c r="Y137" s="5"/>
    </row>
    <row r="139" spans="1:22" ht="15.75">
      <c r="A139" s="129" t="s">
        <v>105</v>
      </c>
      <c r="B139" s="129"/>
      <c r="C139" s="129"/>
      <c r="D139" s="129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Q139" s="129"/>
      <c r="R139" s="129"/>
      <c r="S139" s="129"/>
      <c r="T139" s="129"/>
      <c r="U139" s="129"/>
      <c r="V139" s="129"/>
    </row>
    <row r="140" spans="1:22" ht="15.75">
      <c r="A140" s="67" t="s">
        <v>97</v>
      </c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</row>
    <row r="141" spans="1:22" ht="31.5">
      <c r="A141" s="9" t="s">
        <v>98</v>
      </c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87" t="s">
        <v>118</v>
      </c>
      <c r="S141" s="120"/>
      <c r="T141" s="87" t="s">
        <v>119</v>
      </c>
      <c r="U141" s="159"/>
      <c r="V141" s="9" t="s">
        <v>120</v>
      </c>
    </row>
    <row r="142" spans="1:22" ht="15.75">
      <c r="A142" s="21" t="s">
        <v>89</v>
      </c>
      <c r="B142" s="160" t="s">
        <v>122</v>
      </c>
      <c r="C142" s="161"/>
      <c r="D142" s="161"/>
      <c r="E142" s="161"/>
      <c r="F142" s="161"/>
      <c r="G142" s="161"/>
      <c r="H142" s="161"/>
      <c r="I142" s="161"/>
      <c r="J142" s="161"/>
      <c r="K142" s="161"/>
      <c r="L142" s="161"/>
      <c r="M142" s="161"/>
      <c r="N142" s="161"/>
      <c r="O142" s="161"/>
      <c r="P142" s="161"/>
      <c r="Q142" s="161"/>
      <c r="R142" s="158">
        <v>10</v>
      </c>
      <c r="S142" s="158"/>
      <c r="T142" s="157">
        <f>V135</f>
        <v>2482.4639288960284</v>
      </c>
      <c r="U142" s="158"/>
      <c r="V142" s="44">
        <f>T142*R142</f>
        <v>24824.639288960283</v>
      </c>
    </row>
    <row r="143" spans="1:22" ht="15.75">
      <c r="A143" s="21" t="s">
        <v>8</v>
      </c>
      <c r="B143" s="152" t="s">
        <v>129</v>
      </c>
      <c r="C143" s="153"/>
      <c r="D143" s="153"/>
      <c r="E143" s="153"/>
      <c r="F143" s="153"/>
      <c r="G143" s="153"/>
      <c r="H143" s="153"/>
      <c r="I143" s="153"/>
      <c r="J143" s="153"/>
      <c r="K143" s="153"/>
      <c r="L143" s="153"/>
      <c r="M143" s="153"/>
      <c r="N143" s="153"/>
      <c r="O143" s="153"/>
      <c r="P143" s="153"/>
      <c r="Q143" s="153"/>
      <c r="R143" s="57"/>
      <c r="S143" s="57"/>
      <c r="T143" s="57"/>
      <c r="U143" s="58"/>
      <c r="V143" s="44">
        <f>V142*12</f>
        <v>297895.6714675234</v>
      </c>
    </row>
  </sheetData>
  <sheetProtection/>
  <mergeCells count="168">
    <mergeCell ref="B51:U51"/>
    <mergeCell ref="B54:U54"/>
    <mergeCell ref="B50:U50"/>
    <mergeCell ref="B53:U53"/>
    <mergeCell ref="T142:U142"/>
    <mergeCell ref="R142:S142"/>
    <mergeCell ref="R141:S141"/>
    <mergeCell ref="T141:U141"/>
    <mergeCell ref="B142:Q142"/>
    <mergeCell ref="B143:U143"/>
    <mergeCell ref="A139:V139"/>
    <mergeCell ref="A140:V140"/>
    <mergeCell ref="B134:U134"/>
    <mergeCell ref="A135:U135"/>
    <mergeCell ref="B137:G137"/>
    <mergeCell ref="A128:U128"/>
    <mergeCell ref="B129:U129"/>
    <mergeCell ref="B130:U130"/>
    <mergeCell ref="B131:U131"/>
    <mergeCell ref="B132:U132"/>
    <mergeCell ref="A133:U133"/>
    <mergeCell ref="B123:P123"/>
    <mergeCell ref="Q123:U123"/>
    <mergeCell ref="B124:P124"/>
    <mergeCell ref="Q124:U124"/>
    <mergeCell ref="A125:U125"/>
    <mergeCell ref="A127:V127"/>
    <mergeCell ref="B120:P120"/>
    <mergeCell ref="Q120:U120"/>
    <mergeCell ref="B121:P121"/>
    <mergeCell ref="Q121:U121"/>
    <mergeCell ref="B122:P122"/>
    <mergeCell ref="Q122:U122"/>
    <mergeCell ref="A116:V116"/>
    <mergeCell ref="B117:P117"/>
    <mergeCell ref="Q117:U117"/>
    <mergeCell ref="B118:P118"/>
    <mergeCell ref="Q118:U118"/>
    <mergeCell ref="B119:P119"/>
    <mergeCell ref="Q119:U119"/>
    <mergeCell ref="B109:U109"/>
    <mergeCell ref="B110:U110"/>
    <mergeCell ref="B111:U111"/>
    <mergeCell ref="B112:U112"/>
    <mergeCell ref="B113:U113"/>
    <mergeCell ref="A114:U114"/>
    <mergeCell ref="B102:U102"/>
    <mergeCell ref="B103:U103"/>
    <mergeCell ref="A104:U104"/>
    <mergeCell ref="A106:V106"/>
    <mergeCell ref="B107:U107"/>
    <mergeCell ref="B108:U108"/>
    <mergeCell ref="B99:P99"/>
    <mergeCell ref="Q99:U99"/>
    <mergeCell ref="B100:P100"/>
    <mergeCell ref="Q100:U100"/>
    <mergeCell ref="B101:P101"/>
    <mergeCell ref="Q101:U101"/>
    <mergeCell ref="A93:U93"/>
    <mergeCell ref="A95:V95"/>
    <mergeCell ref="B96:U96"/>
    <mergeCell ref="B97:P97"/>
    <mergeCell ref="Q97:U97"/>
    <mergeCell ref="B98:P98"/>
    <mergeCell ref="Q98:U98"/>
    <mergeCell ref="B88:U88"/>
    <mergeCell ref="B89:U89"/>
    <mergeCell ref="B90:P90"/>
    <mergeCell ref="Q90:U90"/>
    <mergeCell ref="B91:U91"/>
    <mergeCell ref="B92:U92"/>
    <mergeCell ref="B82:U82"/>
    <mergeCell ref="A83:U83"/>
    <mergeCell ref="A85:V85"/>
    <mergeCell ref="B86:U86"/>
    <mergeCell ref="B87:P87"/>
    <mergeCell ref="Q87:U87"/>
    <mergeCell ref="B76:U76"/>
    <mergeCell ref="A77:U77"/>
    <mergeCell ref="A79:V79"/>
    <mergeCell ref="B80:U80"/>
    <mergeCell ref="B81:P81"/>
    <mergeCell ref="Q81:U81"/>
    <mergeCell ref="B73:P73"/>
    <mergeCell ref="Q73:U73"/>
    <mergeCell ref="B74:P74"/>
    <mergeCell ref="Q74:U74"/>
    <mergeCell ref="B75:P75"/>
    <mergeCell ref="Q75:U75"/>
    <mergeCell ref="B68:P68"/>
    <mergeCell ref="Q68:U68"/>
    <mergeCell ref="A69:P69"/>
    <mergeCell ref="Q69:U69"/>
    <mergeCell ref="A71:V71"/>
    <mergeCell ref="B72:U72"/>
    <mergeCell ref="B65:P65"/>
    <mergeCell ref="Q65:U65"/>
    <mergeCell ref="B66:P66"/>
    <mergeCell ref="Q66:U66"/>
    <mergeCell ref="B67:P67"/>
    <mergeCell ref="Q67:U67"/>
    <mergeCell ref="B62:P62"/>
    <mergeCell ref="Q62:U62"/>
    <mergeCell ref="B63:P63"/>
    <mergeCell ref="Q63:U63"/>
    <mergeCell ref="B64:P64"/>
    <mergeCell ref="Q64:U64"/>
    <mergeCell ref="A55:U55"/>
    <mergeCell ref="A57:V57"/>
    <mergeCell ref="A59:V59"/>
    <mergeCell ref="B60:P60"/>
    <mergeCell ref="Q60:U60"/>
    <mergeCell ref="B61:P61"/>
    <mergeCell ref="Q61:U61"/>
    <mergeCell ref="A45:U45"/>
    <mergeCell ref="A47:V47"/>
    <mergeCell ref="B49:U49"/>
    <mergeCell ref="B43:U43"/>
    <mergeCell ref="A37:V37"/>
    <mergeCell ref="B39:U39"/>
    <mergeCell ref="B40:U40"/>
    <mergeCell ref="B41:U41"/>
    <mergeCell ref="B42:U42"/>
    <mergeCell ref="B44:U44"/>
    <mergeCell ref="B32:P32"/>
    <mergeCell ref="Q32:U32"/>
    <mergeCell ref="B33:U33"/>
    <mergeCell ref="B34:P34"/>
    <mergeCell ref="Q34:U34"/>
    <mergeCell ref="B35:U35"/>
    <mergeCell ref="B26:P26"/>
    <mergeCell ref="Q26:V26"/>
    <mergeCell ref="B27:P27"/>
    <mergeCell ref="Q27:V27"/>
    <mergeCell ref="A29:V29"/>
    <mergeCell ref="B31:P31"/>
    <mergeCell ref="Q31:U31"/>
    <mergeCell ref="A20:V20"/>
    <mergeCell ref="A21:V21"/>
    <mergeCell ref="A23:V23"/>
    <mergeCell ref="B24:P24"/>
    <mergeCell ref="Q24:V24"/>
    <mergeCell ref="B25:P25"/>
    <mergeCell ref="Q25:V25"/>
    <mergeCell ref="A15:V15"/>
    <mergeCell ref="A17:F17"/>
    <mergeCell ref="G17:L17"/>
    <mergeCell ref="M17:V17"/>
    <mergeCell ref="A18:F18"/>
    <mergeCell ref="G18:L18"/>
    <mergeCell ref="M18:V18"/>
    <mergeCell ref="A8:V8"/>
    <mergeCell ref="B10:P10"/>
    <mergeCell ref="Q10:V10"/>
    <mergeCell ref="B11:P11"/>
    <mergeCell ref="Q11:V11"/>
    <mergeCell ref="B13:P13"/>
    <mergeCell ref="Q13:V13"/>
    <mergeCell ref="B12:P12"/>
    <mergeCell ref="Q12:V12"/>
    <mergeCell ref="A6:M6"/>
    <mergeCell ref="A1:V1"/>
    <mergeCell ref="A2:V2"/>
    <mergeCell ref="A3:V3"/>
    <mergeCell ref="A4:M4"/>
    <mergeCell ref="N4:V4"/>
    <mergeCell ref="A5:M5"/>
    <mergeCell ref="N5:V5"/>
  </mergeCells>
  <printOptions horizontalCentered="1"/>
  <pageMargins left="0.5118110236220472" right="0.5118110236220472" top="0.3937007874015748" bottom="0.3937007874015748" header="0.31496062992125984" footer="0.31496062992125984"/>
  <pageSetup horizontalDpi="600" verticalDpi="600" orientation="portrait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Cleia</dc:creator>
  <cp:keywords/>
  <dc:description/>
  <cp:lastModifiedBy>cheverry</cp:lastModifiedBy>
  <cp:lastPrinted>2014-09-29T15:01:11Z</cp:lastPrinted>
  <dcterms:created xsi:type="dcterms:W3CDTF">2012-03-28T19:50:25Z</dcterms:created>
  <dcterms:modified xsi:type="dcterms:W3CDTF">2014-10-22T13:07:04Z</dcterms:modified>
  <cp:category/>
  <cp:version/>
  <cp:contentType/>
  <cp:contentStatus/>
</cp:coreProperties>
</file>